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2240" windowHeight="7935" activeTab="1"/>
  </bookViews>
  <sheets>
    <sheet name="table 3.1" sheetId="1" r:id="rId1"/>
    <sheet name="table 3.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44" i="2"/>
  <c r="J23"/>
  <c r="J24"/>
  <c r="G23"/>
  <c r="F23"/>
  <c r="N6" i="1"/>
  <c r="F21"/>
  <c r="F9"/>
  <c r="E9"/>
  <c r="D9"/>
  <c r="F81" i="2" l="1"/>
  <c r="G52"/>
  <c r="G45"/>
  <c r="D44"/>
  <c r="G27"/>
  <c r="O23"/>
  <c r="G66" l="1"/>
  <c r="G51"/>
  <c r="F51"/>
  <c r="F45"/>
  <c r="H23"/>
  <c r="F22" i="1"/>
  <c r="F11"/>
  <c r="F10"/>
  <c r="G44" i="2" l="1"/>
  <c r="H73"/>
  <c r="D66"/>
  <c r="F66" s="1"/>
  <c r="D67"/>
  <c r="F67" s="1"/>
  <c r="D68"/>
  <c r="F68" s="1"/>
  <c r="D69"/>
  <c r="F69" s="1"/>
  <c r="D70"/>
  <c r="F70" s="1"/>
  <c r="D71"/>
  <c r="F71" s="1"/>
  <c r="D72"/>
  <c r="F72" s="1"/>
  <c r="D65"/>
  <c r="F65" s="1"/>
  <c r="G65" s="1"/>
  <c r="D45"/>
  <c r="D46"/>
  <c r="F46" s="1"/>
  <c r="D47"/>
  <c r="F47" s="1"/>
  <c r="D48"/>
  <c r="F48" s="1"/>
  <c r="D49"/>
  <c r="F49" s="1"/>
  <c r="D50"/>
  <c r="F50" s="1"/>
  <c r="D51"/>
  <c r="K31"/>
  <c r="J31"/>
  <c r="F33" s="1"/>
  <c r="F24"/>
  <c r="F25"/>
  <c r="F26"/>
  <c r="F27"/>
  <c r="F28"/>
  <c r="F29"/>
  <c r="F30"/>
  <c r="D24"/>
  <c r="D25"/>
  <c r="G25" s="1"/>
  <c r="D26"/>
  <c r="G26" s="1"/>
  <c r="H26" s="1"/>
  <c r="D27"/>
  <c r="D28"/>
  <c r="G28" s="1"/>
  <c r="D29"/>
  <c r="G29" s="1"/>
  <c r="D30"/>
  <c r="G30" s="1"/>
  <c r="D23"/>
  <c r="K10"/>
  <c r="G10"/>
  <c r="G9"/>
  <c r="H9"/>
  <c r="H10" s="1"/>
  <c r="I9"/>
  <c r="I10" s="1"/>
  <c r="J9"/>
  <c r="J10" s="1"/>
  <c r="K9"/>
  <c r="L9"/>
  <c r="L10" s="1"/>
  <c r="M9"/>
  <c r="M10" s="1"/>
  <c r="F9"/>
  <c r="F10" s="1"/>
  <c r="E11" i="1"/>
  <c r="E14"/>
  <c r="E18"/>
  <c r="E19"/>
  <c r="E10"/>
  <c r="D10"/>
  <c r="D11"/>
  <c r="D12"/>
  <c r="E12" s="1"/>
  <c r="D13"/>
  <c r="E13" s="1"/>
  <c r="D14"/>
  <c r="D15"/>
  <c r="E15" s="1"/>
  <c r="D16"/>
  <c r="E16" s="1"/>
  <c r="D17"/>
  <c r="E17" s="1"/>
  <c r="D18"/>
  <c r="D19"/>
  <c r="D20"/>
  <c r="E20" s="1"/>
  <c r="G24" i="2" l="1"/>
  <c r="H25" s="1"/>
  <c r="G46"/>
  <c r="G47" s="1"/>
  <c r="G48" s="1"/>
  <c r="G49" s="1"/>
  <c r="G50" s="1"/>
  <c r="G67"/>
  <c r="G68" s="1"/>
  <c r="G69" s="1"/>
  <c r="D53" l="1"/>
  <c r="G53"/>
  <c r="G73"/>
  <c r="H75" s="1"/>
  <c r="F12" i="1" l="1"/>
  <c r="F13" s="1"/>
  <c r="F14" s="1"/>
  <c r="F15" s="1"/>
  <c r="F16" s="1"/>
  <c r="F17" s="1"/>
  <c r="F18" s="1"/>
  <c r="F19" s="1"/>
  <c r="F20" s="1"/>
  <c r="N7"/>
  <c r="N8" l="1"/>
</calcChain>
</file>

<file path=xl/sharedStrings.xml><?xml version="1.0" encoding="utf-8"?>
<sst xmlns="http://schemas.openxmlformats.org/spreadsheetml/2006/main" count="188" uniqueCount="122">
  <si>
    <t>Table 3.1:</t>
  </si>
  <si>
    <t>Month</t>
  </si>
  <si>
    <t>Forecast</t>
  </si>
  <si>
    <t>at 16/day</t>
  </si>
  <si>
    <t xml:space="preserve">Ending </t>
  </si>
  <si>
    <t xml:space="preserve">inventory </t>
  </si>
  <si>
    <t>balance</t>
  </si>
  <si>
    <t xml:space="preserve">with </t>
  </si>
  <si>
    <t>1003 on Jan</t>
  </si>
  <si>
    <t xml:space="preserve">No of </t>
  </si>
  <si>
    <t xml:space="preserve">working </t>
  </si>
  <si>
    <t>days</t>
  </si>
  <si>
    <t>Production</t>
  </si>
  <si>
    <t>Jan</t>
  </si>
  <si>
    <t>Feb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</si>
  <si>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</si>
  <si>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</si>
  <si>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</si>
  <si>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</si>
  <si>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</si>
  <si>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</si>
  <si>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</si>
  <si>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</si>
  <si>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</si>
  <si>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September</t>
  </si>
  <si>
    <t>February</t>
  </si>
  <si>
    <t>January</t>
  </si>
  <si>
    <t>Preparing an INVENTROY BALANCE</t>
  </si>
  <si>
    <t>C1</t>
  </si>
  <si>
    <t>C2</t>
  </si>
  <si>
    <t>C3</t>
  </si>
  <si>
    <t>C4</t>
  </si>
  <si>
    <t>C5</t>
  </si>
  <si>
    <t>C6</t>
  </si>
  <si>
    <t>is C6 X16</t>
  </si>
  <si>
    <t>is C3 - C2</t>
  </si>
  <si>
    <t>is C5 + C3 -C2</t>
  </si>
  <si>
    <t>Average inventory</t>
  </si>
  <si>
    <t>Max. inventory</t>
  </si>
  <si>
    <t>Comments: An additional 1003 units must be carried in stock critically if demand is to be met</t>
  </si>
  <si>
    <t xml:space="preserve">1. carrying costs are based upon average inventory </t>
  </si>
  <si>
    <t>2. storage cost is based upon max. number of units needing storage at one time</t>
  </si>
  <si>
    <t>Problem.01:</t>
  </si>
  <si>
    <t>Solution:</t>
  </si>
  <si>
    <t>alternate 1:  when consider varying inventory</t>
  </si>
  <si>
    <t>→ Storage cost =9 x 1459</t>
  </si>
  <si>
    <t>Rs</t>
  </si>
  <si>
    <r>
      <rPr>
        <sz val="11"/>
        <color theme="1"/>
        <rFont val="Calibri"/>
        <family val="2"/>
      </rPr>
      <t>→</t>
    </r>
    <r>
      <rPr>
        <sz val="11"/>
        <color theme="1"/>
        <rFont val="Calibri"/>
        <family val="2"/>
        <scheme val="minor"/>
      </rPr>
      <t>Carrying cost = Rs. (765.8 x 100 x 0.2) =Rs.</t>
    </r>
  </si>
  <si>
    <t>Total Cost                                                           = Rs</t>
  </si>
  <si>
    <t>Alternate 2: when considering varying employment</t>
  </si>
  <si>
    <t>→  Hiring / Layoff fixed cost                        = Rs.</t>
  </si>
  <si>
    <t>Result:</t>
  </si>
  <si>
    <t>Hiring / Firing in employment is better option because its comparative cost is less</t>
  </si>
  <si>
    <t>Refernce table 3.1</t>
  </si>
  <si>
    <t>Table 3.2:</t>
  </si>
  <si>
    <t>Monthly Demand for a company</t>
  </si>
  <si>
    <t>Beginning inventory</t>
  </si>
  <si>
    <t>Forecast Demand</t>
  </si>
  <si>
    <t>Safety Stock (10%)</t>
  </si>
  <si>
    <t>Production Required</t>
  </si>
  <si>
    <t>Operating Days</t>
  </si>
  <si>
    <t>Plan 1:</t>
  </si>
  <si>
    <t xml:space="preserve">Produce to exact production requirement by varying the size of workforce on regular hours. </t>
  </si>
  <si>
    <t xml:space="preserve">              Assume there are 250 workers available in January</t>
  </si>
  <si>
    <t>Unit</t>
  </si>
  <si>
    <t>Prod.</t>
  </si>
  <si>
    <t>Required</t>
  </si>
  <si>
    <t>Prouduction</t>
  </si>
  <si>
    <t>Hours</t>
  </si>
  <si>
    <t xml:space="preserve">Available </t>
  </si>
  <si>
    <t xml:space="preserve">Workers </t>
  </si>
  <si>
    <t>No of</t>
  </si>
  <si>
    <t>Workers</t>
  </si>
  <si>
    <t>Hired</t>
  </si>
  <si>
    <t>Laid off</t>
  </si>
  <si>
    <t>Workders</t>
  </si>
  <si>
    <t xml:space="preserve">Hiring </t>
  </si>
  <si>
    <t>cost</t>
  </si>
  <si>
    <t>Firing</t>
  </si>
  <si>
    <t>c1</t>
  </si>
  <si>
    <t>c2</t>
  </si>
  <si>
    <t>c3</t>
  </si>
  <si>
    <t>c4</t>
  </si>
  <si>
    <t>c5</t>
  </si>
  <si>
    <t>c6</t>
  </si>
  <si>
    <t>c7</t>
  </si>
  <si>
    <t>c8</t>
  </si>
  <si>
    <t>is 4 x c1</t>
  </si>
  <si>
    <t>operating days x shift hours</t>
  </si>
  <si>
    <t>c2/c3</t>
  </si>
  <si>
    <t>Oparting</t>
  </si>
  <si>
    <t>Total</t>
  </si>
  <si>
    <t>Total Cost of Plan 1 = Rs.</t>
  </si>
  <si>
    <t>Plan 2:</t>
  </si>
  <si>
    <t xml:space="preserve">Make a constant workforce of 518 workers. Assume no subcontracts are available &amp; </t>
  </si>
  <si>
    <t xml:space="preserve">                inventory will fluctuate with stock out filled from the following month’s production</t>
  </si>
  <si>
    <t>Hour/month</t>
  </si>
  <si>
    <t>per Worker</t>
  </si>
  <si>
    <t xml:space="preserve">Inventory </t>
  </si>
  <si>
    <t>Produced</t>
  </si>
  <si>
    <t>Inventory</t>
  </si>
  <si>
    <t>is 518*c2/4</t>
  </si>
  <si>
    <t>is (c4+c3)-c1</t>
  </si>
  <si>
    <t>Total  =</t>
  </si>
  <si>
    <t xml:space="preserve">Total Cost of Plan2=   </t>
  </si>
  <si>
    <t>x2 =                Rs.</t>
  </si>
  <si>
    <t>Table 3.22; Calcution for Plan 2 (Constant workforce of 518 workders)</t>
  </si>
  <si>
    <t xml:space="preserve">Table 3.21: Calculation for Plan1 </t>
  </si>
  <si>
    <t xml:space="preserve">Plan 3: </t>
  </si>
  <si>
    <t xml:space="preserve">Produce by fixed workforce of 500 regular times &amp; subcontract all excess demands over the period production. </t>
  </si>
  <si>
    <t xml:space="preserve">              Inventory will increase when production exceeds demand, no stock out is permitted</t>
  </si>
  <si>
    <t>Table 3.23: Calculations for Plan 3 (workforce = 500)</t>
  </si>
  <si>
    <t>produced</t>
  </si>
  <si>
    <t>Balance</t>
  </si>
  <si>
    <t>Sub-</t>
  </si>
  <si>
    <t>is 500*c2/4</t>
  </si>
  <si>
    <t>Total cost of Plan3  = 41700x2 + 4000 x 5                = Rs.</t>
  </si>
  <si>
    <t>comparision</t>
  </si>
  <si>
    <t>Plan</t>
  </si>
  <si>
    <t>Cost</t>
  </si>
  <si>
    <t>SINCE PLAN 3 IS THE CHEAPEST HENCE FEASIBLE</t>
  </si>
  <si>
    <t>Contracted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</si>
</sst>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5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u/>
      <sz val="11"/>
      <color rgb="FF00B0F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Fill="1" applyBorder="1"/>
    <xf numFmtId="164" fontId="1" fillId="0" borderId="0" xfId="0" applyNumberFormat="1" applyFont="1" applyFill="1" applyBorder="1"/>
    <xf numFmtId="0" fontId="1" fillId="0" borderId="0" xfId="0" applyFont="1" applyFill="1" applyBorder="1"/>
    <xf numFmtId="0" fontId="2" fillId="0" borderId="0" xfId="0" applyFont="1"/>
    <xf numFmtId="1" fontId="0" fillId="0" borderId="0" xfId="0" applyNumberFormat="1"/>
    <xf numFmtId="0" fontId="0" fillId="0" borderId="0" xfId="0" applyAlignment="1">
      <alignment horizontal="right"/>
    </xf>
    <xf numFmtId="1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/>
    <xf numFmtId="0" fontId="0" fillId="0" borderId="12" xfId="0" applyBorder="1"/>
    <xf numFmtId="0" fontId="0" fillId="2" borderId="11" xfId="0" applyFill="1" applyBorder="1"/>
    <xf numFmtId="0" fontId="4" fillId="0" borderId="0" xfId="0" applyFont="1"/>
    <xf numFmtId="1" fontId="0" fillId="0" borderId="12" xfId="0" applyNumberFormat="1" applyBorder="1"/>
    <xf numFmtId="0" fontId="0" fillId="2" borderId="13" xfId="0" applyFill="1" applyBorder="1"/>
    <xf numFmtId="0" fontId="0" fillId="2" borderId="0" xfId="0" applyFill="1" applyBorder="1"/>
    <xf numFmtId="0" fontId="0" fillId="2" borderId="12" xfId="0" applyFill="1" applyBorder="1"/>
    <xf numFmtId="0" fontId="5" fillId="0" borderId="0" xfId="0" applyFont="1" applyAlignment="1">
      <alignment horizontal="left" indent="5" readingOrder="1"/>
    </xf>
    <xf numFmtId="0" fontId="6" fillId="0" borderId="0" xfId="0" applyFont="1"/>
    <xf numFmtId="0" fontId="5" fillId="0" borderId="0" xfId="0" applyFont="1"/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/>
    <xf numFmtId="0" fontId="5" fillId="0" borderId="0" xfId="0" applyFont="1" applyFill="1" applyBorder="1"/>
    <xf numFmtId="0" fontId="8" fillId="0" borderId="0" xfId="0" applyFont="1"/>
    <xf numFmtId="0" fontId="1" fillId="2" borderId="0" xfId="0" applyFont="1" applyFill="1"/>
    <xf numFmtId="0" fontId="0" fillId="3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13" xfId="0" applyFill="1" applyBorder="1"/>
    <xf numFmtId="0" fontId="0" fillId="4" borderId="0" xfId="0" applyFill="1" applyBorder="1"/>
    <xf numFmtId="0" fontId="0" fillId="4" borderId="12" xfId="0" applyFill="1" applyBorder="1"/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9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zoomScale="82" zoomScaleNormal="82" workbookViewId="0">
      <selection activeCell="J19" sqref="J19"/>
    </sheetView>
  </sheetViews>
  <sheetFormatPr defaultRowHeight="15"/>
  <cols>
    <col min="2" max="2" width="10.85546875" bestFit="1" customWidth="1"/>
    <col min="3" max="3" width="10.85546875" customWidth="1"/>
    <col min="4" max="4" width="11.140625" bestFit="1" customWidth="1"/>
    <col min="5" max="5" width="10" bestFit="1" customWidth="1"/>
    <col min="6" max="6" width="11" customWidth="1"/>
    <col min="13" max="13" width="14.28515625" customWidth="1"/>
  </cols>
  <sheetData>
    <row r="2" spans="2:14">
      <c r="B2" s="1" t="s">
        <v>0</v>
      </c>
      <c r="C2" s="1" t="s">
        <v>27</v>
      </c>
    </row>
    <row r="3" spans="2:14">
      <c r="B3" t="s">
        <v>28</v>
      </c>
      <c r="C3" t="s">
        <v>29</v>
      </c>
      <c r="D3" t="s">
        <v>30</v>
      </c>
      <c r="E3" t="s">
        <v>31</v>
      </c>
      <c r="F3" t="s">
        <v>32</v>
      </c>
      <c r="G3" t="s">
        <v>33</v>
      </c>
      <c r="J3" s="12" t="s">
        <v>42</v>
      </c>
      <c r="L3" s="1" t="s">
        <v>53</v>
      </c>
    </row>
    <row r="4" spans="2:14" ht="15.75" thickBot="1">
      <c r="D4" t="s">
        <v>34</v>
      </c>
      <c r="E4" t="s">
        <v>35</v>
      </c>
      <c r="F4" t="s">
        <v>36</v>
      </c>
      <c r="J4" s="12" t="s">
        <v>43</v>
      </c>
    </row>
    <row r="5" spans="2:14">
      <c r="B5" s="44" t="s">
        <v>1</v>
      </c>
      <c r="C5" s="44" t="s">
        <v>2</v>
      </c>
      <c r="D5" s="35"/>
      <c r="E5" s="35"/>
      <c r="F5" s="35" t="s">
        <v>4</v>
      </c>
      <c r="G5" s="38"/>
      <c r="J5" s="1" t="s">
        <v>44</v>
      </c>
    </row>
    <row r="6" spans="2:14">
      <c r="B6" s="45"/>
      <c r="C6" s="45"/>
      <c r="D6" s="36"/>
      <c r="E6" s="36" t="s">
        <v>4</v>
      </c>
      <c r="F6" s="36" t="s">
        <v>6</v>
      </c>
      <c r="G6" s="39" t="s">
        <v>9</v>
      </c>
      <c r="J6" t="s">
        <v>47</v>
      </c>
      <c r="N6" s="15">
        <f>F21*100*0.2</f>
        <v>15316.66666666667</v>
      </c>
    </row>
    <row r="7" spans="2:14">
      <c r="B7" s="45"/>
      <c r="C7" s="45"/>
      <c r="D7" s="36" t="s">
        <v>12</v>
      </c>
      <c r="E7" s="36" t="s">
        <v>5</v>
      </c>
      <c r="F7" s="36" t="s">
        <v>7</v>
      </c>
      <c r="G7" s="39" t="s">
        <v>10</v>
      </c>
      <c r="J7" t="s">
        <v>45</v>
      </c>
      <c r="M7" s="14" t="s">
        <v>46</v>
      </c>
      <c r="N7" s="16">
        <f>9*F22</f>
        <v>13131</v>
      </c>
    </row>
    <row r="8" spans="2:14" ht="15.75" thickBot="1">
      <c r="B8" s="46"/>
      <c r="C8" s="46"/>
      <c r="D8" s="37" t="s">
        <v>3</v>
      </c>
      <c r="E8" s="37" t="s">
        <v>6</v>
      </c>
      <c r="F8" s="37" t="s">
        <v>8</v>
      </c>
      <c r="G8" s="40" t="s">
        <v>11</v>
      </c>
      <c r="J8" s="1" t="s">
        <v>48</v>
      </c>
      <c r="N8" s="15">
        <f>SUM(N6:N7)</f>
        <v>28447.666666666672</v>
      </c>
    </row>
    <row r="9" spans="2:14">
      <c r="B9" s="6" t="s">
        <v>26</v>
      </c>
      <c r="C9">
        <v>220</v>
      </c>
      <c r="D9">
        <f>16*G9</f>
        <v>352</v>
      </c>
      <c r="E9">
        <f>D9-C9</f>
        <v>132</v>
      </c>
      <c r="F9">
        <f>1003+E9</f>
        <v>1135</v>
      </c>
      <c r="G9" s="3">
        <v>22</v>
      </c>
    </row>
    <row r="10" spans="2:14">
      <c r="B10" s="7" t="s">
        <v>25</v>
      </c>
      <c r="C10">
        <v>90</v>
      </c>
      <c r="D10">
        <f t="shared" ref="D10:D20" si="0">16*G10</f>
        <v>288</v>
      </c>
      <c r="E10">
        <f t="shared" ref="E9:E20" si="1">D10-C10</f>
        <v>198</v>
      </c>
      <c r="F10">
        <f>F9+D10-C10</f>
        <v>1333</v>
      </c>
      <c r="G10" s="4">
        <v>18</v>
      </c>
      <c r="J10" s="1" t="s">
        <v>49</v>
      </c>
    </row>
    <row r="11" spans="2:14">
      <c r="B11" s="7" t="s">
        <v>15</v>
      </c>
      <c r="C11">
        <v>210</v>
      </c>
      <c r="D11">
        <f t="shared" si="0"/>
        <v>336</v>
      </c>
      <c r="E11">
        <f t="shared" si="1"/>
        <v>126</v>
      </c>
      <c r="F11">
        <f>F10+D11-C11</f>
        <v>1459</v>
      </c>
      <c r="G11" s="4">
        <v>21</v>
      </c>
    </row>
    <row r="12" spans="2:14">
      <c r="B12" s="7" t="s">
        <v>16</v>
      </c>
      <c r="C12">
        <v>396</v>
      </c>
      <c r="D12">
        <f t="shared" si="0"/>
        <v>352</v>
      </c>
      <c r="E12">
        <f t="shared" si="1"/>
        <v>-44</v>
      </c>
      <c r="F12">
        <f t="shared" ref="F12:F20" si="2">F11+D12-C12</f>
        <v>1415</v>
      </c>
      <c r="G12" s="4">
        <v>22</v>
      </c>
      <c r="J12" s="1" t="s">
        <v>50</v>
      </c>
      <c r="N12" s="17">
        <v>22000</v>
      </c>
    </row>
    <row r="13" spans="2:14">
      <c r="B13" s="7" t="s">
        <v>17</v>
      </c>
      <c r="C13">
        <v>616</v>
      </c>
      <c r="D13">
        <f t="shared" si="0"/>
        <v>352</v>
      </c>
      <c r="E13">
        <f t="shared" si="1"/>
        <v>-264</v>
      </c>
      <c r="F13">
        <f t="shared" si="2"/>
        <v>1151</v>
      </c>
      <c r="G13" s="4">
        <v>22</v>
      </c>
    </row>
    <row r="14" spans="2:14">
      <c r="B14" s="7" t="s">
        <v>18</v>
      </c>
      <c r="C14">
        <v>600</v>
      </c>
      <c r="D14">
        <f t="shared" si="0"/>
        <v>320</v>
      </c>
      <c r="E14">
        <f t="shared" si="1"/>
        <v>-280</v>
      </c>
      <c r="F14">
        <f t="shared" si="2"/>
        <v>871</v>
      </c>
      <c r="G14" s="4">
        <v>20</v>
      </c>
      <c r="J14" s="1" t="s">
        <v>51</v>
      </c>
      <c r="K14" s="1" t="s">
        <v>52</v>
      </c>
    </row>
    <row r="15" spans="2:14">
      <c r="B15" s="7" t="s">
        <v>19</v>
      </c>
      <c r="C15">
        <v>375</v>
      </c>
      <c r="D15">
        <f t="shared" si="0"/>
        <v>336</v>
      </c>
      <c r="E15">
        <f t="shared" si="1"/>
        <v>-39</v>
      </c>
      <c r="F15">
        <f t="shared" si="2"/>
        <v>832</v>
      </c>
      <c r="G15" s="4">
        <v>21</v>
      </c>
    </row>
    <row r="16" spans="2:14">
      <c r="B16" s="7" t="s">
        <v>20</v>
      </c>
      <c r="C16">
        <v>780</v>
      </c>
      <c r="D16">
        <f t="shared" si="0"/>
        <v>320</v>
      </c>
      <c r="E16">
        <f t="shared" si="1"/>
        <v>-460</v>
      </c>
      <c r="F16">
        <f t="shared" si="2"/>
        <v>372</v>
      </c>
      <c r="G16" s="4">
        <v>20</v>
      </c>
    </row>
    <row r="17" spans="1:7">
      <c r="B17" s="7" t="s">
        <v>24</v>
      </c>
      <c r="C17">
        <v>265</v>
      </c>
      <c r="D17">
        <f t="shared" si="0"/>
        <v>368</v>
      </c>
      <c r="E17">
        <f t="shared" si="1"/>
        <v>103</v>
      </c>
      <c r="F17">
        <f t="shared" si="2"/>
        <v>475</v>
      </c>
      <c r="G17" s="4">
        <v>23</v>
      </c>
    </row>
    <row r="18" spans="1:7">
      <c r="B18" s="7" t="s">
        <v>21</v>
      </c>
      <c r="C18">
        <v>775</v>
      </c>
      <c r="D18">
        <f t="shared" si="0"/>
        <v>304</v>
      </c>
      <c r="E18">
        <f t="shared" si="1"/>
        <v>-471</v>
      </c>
      <c r="F18">
        <f t="shared" si="2"/>
        <v>4</v>
      </c>
      <c r="G18" s="4">
        <v>19</v>
      </c>
    </row>
    <row r="19" spans="1:7">
      <c r="B19" s="7" t="s">
        <v>22</v>
      </c>
      <c r="C19">
        <v>325</v>
      </c>
      <c r="D19">
        <f t="shared" si="0"/>
        <v>320</v>
      </c>
      <c r="E19">
        <f t="shared" si="1"/>
        <v>-5</v>
      </c>
      <c r="F19">
        <f t="shared" si="2"/>
        <v>-1</v>
      </c>
      <c r="G19" s="4">
        <v>20</v>
      </c>
    </row>
    <row r="20" spans="1:7" ht="15.75" thickBot="1">
      <c r="B20" s="8" t="s">
        <v>23</v>
      </c>
      <c r="C20" s="2">
        <v>175</v>
      </c>
      <c r="D20" s="2">
        <f t="shared" si="0"/>
        <v>320</v>
      </c>
      <c r="E20" s="2">
        <f t="shared" si="1"/>
        <v>145</v>
      </c>
      <c r="F20" s="2">
        <f t="shared" si="2"/>
        <v>144</v>
      </c>
      <c r="G20" s="5">
        <v>20</v>
      </c>
    </row>
    <row r="21" spans="1:7" ht="15.75" thickTop="1">
      <c r="C21" s="1" t="s">
        <v>37</v>
      </c>
      <c r="D21" s="1"/>
      <c r="E21" s="1"/>
      <c r="F21" s="10">
        <f>(SUM(F9:F20))/12</f>
        <v>765.83333333333337</v>
      </c>
    </row>
    <row r="22" spans="1:7">
      <c r="C22" s="1" t="s">
        <v>38</v>
      </c>
      <c r="F22" s="11">
        <f>MAX(F9:F20)</f>
        <v>1459</v>
      </c>
    </row>
    <row r="23" spans="1:7">
      <c r="A23" t="s">
        <v>39</v>
      </c>
    </row>
    <row r="24" spans="1:7">
      <c r="B24" t="s">
        <v>40</v>
      </c>
    </row>
    <row r="25" spans="1:7">
      <c r="B25" t="s">
        <v>41</v>
      </c>
    </row>
  </sheetData>
  <mergeCells count="2">
    <mergeCell ref="B5:B8"/>
    <mergeCell ref="C5:C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O83"/>
  <sheetViews>
    <sheetView tabSelected="1" topLeftCell="A31" zoomScale="80" zoomScaleNormal="80" workbookViewId="0">
      <selection activeCell="G49" sqref="G49"/>
    </sheetView>
  </sheetViews>
  <sheetFormatPr defaultRowHeight="15"/>
  <cols>
    <col min="4" max="4" width="11.85546875" bestFit="1" customWidth="1"/>
    <col min="5" max="5" width="11.85546875" customWidth="1"/>
    <col min="6" max="6" width="13.42578125" bestFit="1" customWidth="1"/>
    <col min="7" max="7" width="11.5703125" bestFit="1" customWidth="1"/>
    <col min="8" max="8" width="10.42578125" bestFit="1" customWidth="1"/>
    <col min="9" max="9" width="9.5703125" bestFit="1" customWidth="1"/>
  </cols>
  <sheetData>
    <row r="3" spans="2:13">
      <c r="B3" s="1" t="s">
        <v>54</v>
      </c>
      <c r="C3" s="1" t="s">
        <v>55</v>
      </c>
      <c r="D3" s="1"/>
      <c r="E3" s="1"/>
    </row>
    <row r="6" spans="2:13">
      <c r="B6" s="19" t="s">
        <v>1</v>
      </c>
      <c r="C6" s="19"/>
      <c r="D6" s="19"/>
      <c r="E6" s="19"/>
      <c r="F6" s="19" t="s">
        <v>13</v>
      </c>
      <c r="G6" s="19" t="s">
        <v>14</v>
      </c>
      <c r="H6" s="19" t="s">
        <v>15</v>
      </c>
      <c r="I6" s="19" t="s">
        <v>16</v>
      </c>
      <c r="J6" s="19" t="s">
        <v>17</v>
      </c>
      <c r="K6" s="19" t="s">
        <v>18</v>
      </c>
      <c r="L6" s="19" t="s">
        <v>19</v>
      </c>
      <c r="M6" s="19" t="s">
        <v>20</v>
      </c>
    </row>
    <row r="7" spans="2:13">
      <c r="B7" t="s">
        <v>56</v>
      </c>
      <c r="F7">
        <v>0</v>
      </c>
      <c r="G7">
        <v>1000</v>
      </c>
      <c r="H7">
        <v>1500</v>
      </c>
      <c r="I7">
        <v>3000</v>
      </c>
      <c r="J7">
        <v>2700</v>
      </c>
      <c r="K7">
        <v>2500</v>
      </c>
      <c r="L7">
        <v>2000</v>
      </c>
      <c r="M7">
        <v>1600</v>
      </c>
    </row>
    <row r="8" spans="2:13">
      <c r="B8" t="s">
        <v>57</v>
      </c>
      <c r="F8">
        <v>10000</v>
      </c>
      <c r="G8">
        <v>15000</v>
      </c>
      <c r="H8">
        <v>30000</v>
      </c>
      <c r="I8">
        <v>27000</v>
      </c>
      <c r="J8">
        <v>25000</v>
      </c>
      <c r="K8">
        <v>20000</v>
      </c>
      <c r="L8">
        <v>16000</v>
      </c>
      <c r="M8">
        <v>20000</v>
      </c>
    </row>
    <row r="9" spans="2:13">
      <c r="B9" t="s">
        <v>58</v>
      </c>
      <c r="F9">
        <f>0.1*F8</f>
        <v>1000</v>
      </c>
      <c r="G9">
        <f t="shared" ref="G9:M9" si="0">0.1*G8</f>
        <v>1500</v>
      </c>
      <c r="H9">
        <f t="shared" si="0"/>
        <v>3000</v>
      </c>
      <c r="I9">
        <f t="shared" si="0"/>
        <v>2700</v>
      </c>
      <c r="J9">
        <f t="shared" si="0"/>
        <v>2500</v>
      </c>
      <c r="K9">
        <f t="shared" si="0"/>
        <v>2000</v>
      </c>
      <c r="L9">
        <f t="shared" si="0"/>
        <v>1600</v>
      </c>
      <c r="M9">
        <f t="shared" si="0"/>
        <v>2000</v>
      </c>
    </row>
    <row r="10" spans="2:13">
      <c r="B10" t="s">
        <v>59</v>
      </c>
      <c r="F10">
        <f>F9+F8</f>
        <v>11000</v>
      </c>
      <c r="G10">
        <f>G9+G8-G7</f>
        <v>15500</v>
      </c>
      <c r="H10">
        <f t="shared" ref="H10:M10" si="1">H9+H8-H7</f>
        <v>31500</v>
      </c>
      <c r="I10">
        <f t="shared" si="1"/>
        <v>26700</v>
      </c>
      <c r="J10">
        <f t="shared" si="1"/>
        <v>24800</v>
      </c>
      <c r="K10">
        <f t="shared" si="1"/>
        <v>19500</v>
      </c>
      <c r="L10">
        <f t="shared" si="1"/>
        <v>15600</v>
      </c>
      <c r="M10">
        <f t="shared" si="1"/>
        <v>20400</v>
      </c>
    </row>
    <row r="11" spans="2:13" ht="15.75" thickBot="1">
      <c r="B11" s="18" t="s">
        <v>60</v>
      </c>
      <c r="C11" s="18"/>
      <c r="D11" s="18"/>
      <c r="E11" s="18"/>
      <c r="F11" s="18">
        <v>18</v>
      </c>
      <c r="G11" s="18">
        <v>22</v>
      </c>
      <c r="H11" s="18">
        <v>25</v>
      </c>
      <c r="I11" s="18">
        <v>20</v>
      </c>
      <c r="J11" s="18">
        <v>25</v>
      </c>
      <c r="K11" s="18">
        <v>15</v>
      </c>
      <c r="L11" s="18">
        <v>20</v>
      </c>
      <c r="M11" s="18">
        <v>25</v>
      </c>
    </row>
    <row r="14" spans="2:13">
      <c r="B14" s="28" t="s">
        <v>61</v>
      </c>
      <c r="C14" s="25" t="s">
        <v>62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2:13">
      <c r="B15" s="1"/>
      <c r="C15" s="27" t="s">
        <v>63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2:13">
      <c r="B16" s="1"/>
      <c r="C16" s="27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2:15">
      <c r="B17" s="1" t="s">
        <v>107</v>
      </c>
      <c r="C17" s="27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2:15">
      <c r="B18" s="1"/>
      <c r="C18" s="1" t="s">
        <v>79</v>
      </c>
      <c r="D18" t="s">
        <v>80</v>
      </c>
      <c r="F18" t="s">
        <v>81</v>
      </c>
      <c r="G18" t="s">
        <v>82</v>
      </c>
      <c r="H18" t="s">
        <v>83</v>
      </c>
      <c r="I18" t="s">
        <v>84</v>
      </c>
      <c r="J18" t="s">
        <v>85</v>
      </c>
      <c r="K18" t="s">
        <v>86</v>
      </c>
    </row>
    <row r="19" spans="2:15">
      <c r="D19" t="s">
        <v>87</v>
      </c>
      <c r="F19" s="20" t="s">
        <v>88</v>
      </c>
      <c r="G19" t="s">
        <v>89</v>
      </c>
    </row>
    <row r="20" spans="2:15">
      <c r="B20" s="41" t="s">
        <v>1</v>
      </c>
      <c r="C20" s="41" t="s">
        <v>64</v>
      </c>
      <c r="D20" s="22" t="s">
        <v>67</v>
      </c>
      <c r="E20" s="41" t="s">
        <v>90</v>
      </c>
      <c r="F20" s="22" t="s">
        <v>69</v>
      </c>
      <c r="G20" s="22" t="s">
        <v>70</v>
      </c>
      <c r="H20" s="22" t="s">
        <v>71</v>
      </c>
      <c r="I20" s="22" t="s">
        <v>74</v>
      </c>
      <c r="J20" s="22" t="s">
        <v>76</v>
      </c>
      <c r="K20" s="22" t="s">
        <v>78</v>
      </c>
    </row>
    <row r="21" spans="2:15">
      <c r="B21" s="42"/>
      <c r="C21" s="42" t="s">
        <v>65</v>
      </c>
      <c r="D21" s="23" t="s">
        <v>68</v>
      </c>
      <c r="E21" s="42" t="s">
        <v>11</v>
      </c>
      <c r="F21" s="23" t="s">
        <v>68</v>
      </c>
      <c r="G21" s="23" t="s">
        <v>66</v>
      </c>
      <c r="H21" s="23" t="s">
        <v>72</v>
      </c>
      <c r="I21" s="23" t="s">
        <v>75</v>
      </c>
      <c r="J21" s="23" t="s">
        <v>77</v>
      </c>
      <c r="K21" s="23" t="s">
        <v>77</v>
      </c>
    </row>
    <row r="22" spans="2:15" ht="15.75" thickBot="1">
      <c r="B22" s="43"/>
      <c r="C22" s="43" t="s">
        <v>66</v>
      </c>
      <c r="D22" s="24" t="s">
        <v>66</v>
      </c>
      <c r="E22" s="43"/>
      <c r="F22" s="24"/>
      <c r="G22" s="24"/>
      <c r="H22" s="24" t="s">
        <v>73</v>
      </c>
      <c r="I22" s="24"/>
      <c r="J22" s="24"/>
      <c r="K22" s="24"/>
    </row>
    <row r="23" spans="2:15">
      <c r="B23" t="s">
        <v>13</v>
      </c>
      <c r="C23">
        <v>11000</v>
      </c>
      <c r="D23">
        <f>C23*4</f>
        <v>44000</v>
      </c>
      <c r="E23">
        <v>18</v>
      </c>
      <c r="F23">
        <f>8*E23</f>
        <v>144</v>
      </c>
      <c r="G23" s="13">
        <f>D23/F23</f>
        <v>305.55555555555554</v>
      </c>
      <c r="H23" s="13">
        <f>G23-250</f>
        <v>55.555555555555543</v>
      </c>
      <c r="I23">
        <v>0</v>
      </c>
      <c r="J23">
        <f>H23*400</f>
        <v>22222.222222222219</v>
      </c>
      <c r="M23" s="13">
        <v>18</v>
      </c>
      <c r="N23">
        <v>8</v>
      </c>
      <c r="O23">
        <f>N23*M23</f>
        <v>144</v>
      </c>
    </row>
    <row r="24" spans="2:15">
      <c r="B24" t="s">
        <v>14</v>
      </c>
      <c r="C24">
        <v>15500</v>
      </c>
      <c r="D24">
        <f t="shared" ref="D24:D30" si="2">C24*4</f>
        <v>62000</v>
      </c>
      <c r="E24">
        <v>22</v>
      </c>
      <c r="F24">
        <f t="shared" ref="F24:F30" si="3">8*E24</f>
        <v>176</v>
      </c>
      <c r="G24" s="13">
        <f t="shared" ref="G24:G30" si="4">D24/F24</f>
        <v>352.27272727272725</v>
      </c>
      <c r="H24" s="13">
        <v>46</v>
      </c>
      <c r="I24">
        <v>0</v>
      </c>
      <c r="J24">
        <f>H24*400</f>
        <v>18400</v>
      </c>
      <c r="M24" s="13"/>
    </row>
    <row r="25" spans="2:15">
      <c r="B25" t="s">
        <v>15</v>
      </c>
      <c r="C25">
        <v>31500</v>
      </c>
      <c r="D25">
        <f t="shared" si="2"/>
        <v>126000</v>
      </c>
      <c r="E25">
        <v>25</v>
      </c>
      <c r="F25">
        <f t="shared" si="3"/>
        <v>200</v>
      </c>
      <c r="G25" s="13">
        <f t="shared" si="4"/>
        <v>630</v>
      </c>
      <c r="H25" s="13">
        <f>G25-G24</f>
        <v>277.72727272727275</v>
      </c>
      <c r="I25">
        <v>0</v>
      </c>
      <c r="J25">
        <v>111200</v>
      </c>
      <c r="M25" s="13"/>
    </row>
    <row r="26" spans="2:15">
      <c r="B26" t="s">
        <v>16</v>
      </c>
      <c r="C26">
        <v>26700</v>
      </c>
      <c r="D26">
        <f t="shared" si="2"/>
        <v>106800</v>
      </c>
      <c r="E26">
        <v>20</v>
      </c>
      <c r="F26">
        <f t="shared" si="3"/>
        <v>160</v>
      </c>
      <c r="G26" s="13">
        <f t="shared" si="4"/>
        <v>667.5</v>
      </c>
      <c r="H26" s="13">
        <f t="shared" ref="H26" si="5">G26-G25</f>
        <v>37.5</v>
      </c>
      <c r="I26">
        <v>0</v>
      </c>
      <c r="J26">
        <v>15200</v>
      </c>
      <c r="M26" s="13"/>
    </row>
    <row r="27" spans="2:15">
      <c r="B27" t="s">
        <v>17</v>
      </c>
      <c r="C27">
        <v>24800</v>
      </c>
      <c r="D27">
        <f t="shared" si="2"/>
        <v>99200</v>
      </c>
      <c r="E27">
        <v>25</v>
      </c>
      <c r="F27">
        <f t="shared" si="3"/>
        <v>200</v>
      </c>
      <c r="G27" s="13">
        <f>D27/F27</f>
        <v>496</v>
      </c>
      <c r="H27" s="13">
        <v>0</v>
      </c>
      <c r="I27">
        <v>172</v>
      </c>
      <c r="K27">
        <v>86000</v>
      </c>
      <c r="M27" s="13"/>
    </row>
    <row r="28" spans="2:15">
      <c r="B28" t="s">
        <v>18</v>
      </c>
      <c r="C28">
        <v>19500</v>
      </c>
      <c r="D28">
        <f t="shared" si="2"/>
        <v>78000</v>
      </c>
      <c r="E28">
        <v>15</v>
      </c>
      <c r="F28">
        <f t="shared" si="3"/>
        <v>120</v>
      </c>
      <c r="G28" s="13">
        <f t="shared" si="4"/>
        <v>650</v>
      </c>
      <c r="H28" s="13">
        <v>154</v>
      </c>
      <c r="J28">
        <v>61600</v>
      </c>
      <c r="M28" s="13"/>
    </row>
    <row r="29" spans="2:15">
      <c r="B29" t="s">
        <v>19</v>
      </c>
      <c r="C29">
        <v>15600</v>
      </c>
      <c r="D29">
        <f t="shared" si="2"/>
        <v>62400</v>
      </c>
      <c r="E29">
        <v>20</v>
      </c>
      <c r="F29">
        <f t="shared" si="3"/>
        <v>160</v>
      </c>
      <c r="G29" s="13">
        <f t="shared" si="4"/>
        <v>390</v>
      </c>
      <c r="H29" s="13">
        <v>0</v>
      </c>
      <c r="I29">
        <v>235</v>
      </c>
      <c r="K29">
        <v>117500</v>
      </c>
      <c r="M29" s="13"/>
    </row>
    <row r="30" spans="2:15" ht="15.75" thickBot="1">
      <c r="B30" s="18" t="s">
        <v>20</v>
      </c>
      <c r="C30" s="18">
        <v>20400</v>
      </c>
      <c r="D30" s="18">
        <f t="shared" si="2"/>
        <v>81600</v>
      </c>
      <c r="E30" s="18">
        <v>25</v>
      </c>
      <c r="F30" s="18">
        <f t="shared" si="3"/>
        <v>200</v>
      </c>
      <c r="G30" s="21">
        <f t="shared" si="4"/>
        <v>408</v>
      </c>
      <c r="H30" s="21">
        <v>0</v>
      </c>
      <c r="I30" s="18">
        <v>7</v>
      </c>
      <c r="J30" s="18"/>
      <c r="K30" s="18">
        <v>3500</v>
      </c>
      <c r="M30" s="13"/>
    </row>
    <row r="31" spans="2:15">
      <c r="H31" s="1" t="s">
        <v>91</v>
      </c>
      <c r="I31" s="1"/>
      <c r="J31" s="1">
        <f>SUM(J23:J30)</f>
        <v>228622.22222222222</v>
      </c>
      <c r="K31" s="1">
        <f>SUM(K23:K30)</f>
        <v>207000</v>
      </c>
    </row>
    <row r="33" spans="2:7">
      <c r="C33" s="27" t="s">
        <v>92</v>
      </c>
      <c r="D33" s="27"/>
      <c r="E33" s="27"/>
      <c r="F33" s="29">
        <f>J31+K31</f>
        <v>435622.22222222225</v>
      </c>
    </row>
    <row r="35" spans="2:7">
      <c r="B35" s="30" t="s">
        <v>93</v>
      </c>
      <c r="C35" s="25" t="s">
        <v>94</v>
      </c>
    </row>
    <row r="36" spans="2:7">
      <c r="B36" s="26"/>
      <c r="C36" s="27" t="s">
        <v>95</v>
      </c>
    </row>
    <row r="37" spans="2:7">
      <c r="B37" s="26"/>
      <c r="C37" s="27"/>
    </row>
    <row r="38" spans="2:7">
      <c r="B38" s="32" t="s">
        <v>106</v>
      </c>
      <c r="C38" s="27"/>
    </row>
    <row r="39" spans="2:7">
      <c r="C39" t="s">
        <v>79</v>
      </c>
      <c r="D39" t="s">
        <v>80</v>
      </c>
      <c r="F39" t="s">
        <v>81</v>
      </c>
      <c r="G39" t="s">
        <v>82</v>
      </c>
    </row>
    <row r="40" spans="2:7">
      <c r="F40" t="s">
        <v>101</v>
      </c>
      <c r="G40" t="s">
        <v>102</v>
      </c>
    </row>
    <row r="41" spans="2:7">
      <c r="B41" s="41" t="s">
        <v>1</v>
      </c>
      <c r="C41" s="41" t="s">
        <v>64</v>
      </c>
      <c r="D41" s="22" t="s">
        <v>96</v>
      </c>
      <c r="E41" s="41" t="s">
        <v>90</v>
      </c>
      <c r="F41" s="22" t="s">
        <v>98</v>
      </c>
      <c r="G41" s="22" t="s">
        <v>100</v>
      </c>
    </row>
    <row r="42" spans="2:7">
      <c r="B42" s="42"/>
      <c r="C42" s="42" t="s">
        <v>65</v>
      </c>
      <c r="D42" s="23" t="s">
        <v>97</v>
      </c>
      <c r="E42" s="42" t="s">
        <v>11</v>
      </c>
      <c r="F42" s="23" t="s">
        <v>99</v>
      </c>
      <c r="G42" s="23" t="s">
        <v>6</v>
      </c>
    </row>
    <row r="43" spans="2:7" ht="15.75" thickBot="1">
      <c r="B43" s="43"/>
      <c r="C43" s="43" t="s">
        <v>66</v>
      </c>
      <c r="D43" s="24"/>
      <c r="E43" s="43"/>
      <c r="F43" s="24"/>
      <c r="G43" s="24"/>
    </row>
    <row r="44" spans="2:7">
      <c r="B44" t="s">
        <v>13</v>
      </c>
      <c r="C44">
        <v>11000</v>
      </c>
      <c r="D44">
        <f>8*E44</f>
        <v>144</v>
      </c>
      <c r="E44">
        <v>18</v>
      </c>
      <c r="F44">
        <f>D44*518/4</f>
        <v>18648</v>
      </c>
      <c r="G44">
        <f>F44-C44</f>
        <v>7648</v>
      </c>
    </row>
    <row r="45" spans="2:7">
      <c r="B45" t="s">
        <v>14</v>
      </c>
      <c r="C45">
        <v>15500</v>
      </c>
      <c r="D45">
        <f t="shared" ref="D45:D51" si="6">8*E45</f>
        <v>176</v>
      </c>
      <c r="E45">
        <v>22</v>
      </c>
      <c r="F45">
        <f>D45*518/4</f>
        <v>22792</v>
      </c>
      <c r="G45">
        <f>G44+F45-C45</f>
        <v>14940</v>
      </c>
    </row>
    <row r="46" spans="2:7">
      <c r="B46" t="s">
        <v>15</v>
      </c>
      <c r="C46">
        <v>31500</v>
      </c>
      <c r="D46">
        <f t="shared" si="6"/>
        <v>200</v>
      </c>
      <c r="E46">
        <v>25</v>
      </c>
      <c r="F46">
        <f t="shared" ref="F46:F50" si="7">D46*518/4</f>
        <v>25900</v>
      </c>
      <c r="G46">
        <f t="shared" ref="G46:G50" si="8">G45+F46-C46</f>
        <v>9340</v>
      </c>
    </row>
    <row r="47" spans="2:7">
      <c r="B47" t="s">
        <v>16</v>
      </c>
      <c r="C47">
        <v>26700</v>
      </c>
      <c r="D47">
        <f t="shared" si="6"/>
        <v>160</v>
      </c>
      <c r="E47">
        <v>20</v>
      </c>
      <c r="F47">
        <f t="shared" si="7"/>
        <v>20720</v>
      </c>
      <c r="G47">
        <f t="shared" si="8"/>
        <v>3360</v>
      </c>
    </row>
    <row r="48" spans="2:7">
      <c r="B48" t="s">
        <v>17</v>
      </c>
      <c r="C48">
        <v>24800</v>
      </c>
      <c r="D48">
        <f t="shared" si="6"/>
        <v>200</v>
      </c>
      <c r="E48">
        <v>25</v>
      </c>
      <c r="F48">
        <f t="shared" si="7"/>
        <v>25900</v>
      </c>
      <c r="G48">
        <f t="shared" si="8"/>
        <v>4460</v>
      </c>
    </row>
    <row r="49" spans="2:8">
      <c r="B49" t="s">
        <v>18</v>
      </c>
      <c r="C49">
        <v>19500</v>
      </c>
      <c r="D49">
        <f t="shared" si="6"/>
        <v>120</v>
      </c>
      <c r="E49">
        <v>15</v>
      </c>
      <c r="F49">
        <f t="shared" si="7"/>
        <v>15540</v>
      </c>
      <c r="G49">
        <f t="shared" si="8"/>
        <v>500</v>
      </c>
    </row>
    <row r="50" spans="2:8">
      <c r="B50" t="s">
        <v>19</v>
      </c>
      <c r="C50">
        <v>15600</v>
      </c>
      <c r="D50">
        <f t="shared" si="6"/>
        <v>160</v>
      </c>
      <c r="E50">
        <v>20</v>
      </c>
      <c r="F50">
        <f t="shared" si="7"/>
        <v>20720</v>
      </c>
      <c r="G50">
        <f t="shared" si="8"/>
        <v>5620</v>
      </c>
    </row>
    <row r="51" spans="2:8" ht="15.75" thickBot="1">
      <c r="B51" s="18" t="s">
        <v>20</v>
      </c>
      <c r="C51" s="18">
        <v>20400</v>
      </c>
      <c r="D51" s="18">
        <f t="shared" si="6"/>
        <v>200</v>
      </c>
      <c r="E51" s="18">
        <v>25</v>
      </c>
      <c r="F51" s="18">
        <f>D51*518/4</f>
        <v>25900</v>
      </c>
      <c r="G51" s="18">
        <f>G50+F51-C51</f>
        <v>11120</v>
      </c>
    </row>
    <row r="52" spans="2:8">
      <c r="F52" t="s">
        <v>103</v>
      </c>
      <c r="G52" s="9">
        <f>SUM(G44:G51)</f>
        <v>56988</v>
      </c>
    </row>
    <row r="53" spans="2:8">
      <c r="B53" s="27" t="s">
        <v>104</v>
      </c>
      <c r="C53" s="27"/>
      <c r="D53" s="27">
        <f>G52</f>
        <v>56988</v>
      </c>
      <c r="E53" s="27"/>
      <c r="F53" s="27" t="s">
        <v>105</v>
      </c>
      <c r="G53" s="31">
        <f>G52*2</f>
        <v>113976</v>
      </c>
    </row>
    <row r="56" spans="2:8">
      <c r="B56" s="30" t="s">
        <v>108</v>
      </c>
      <c r="C56" s="25" t="s">
        <v>109</v>
      </c>
      <c r="D56" s="27"/>
    </row>
    <row r="57" spans="2:8">
      <c r="B57" s="27"/>
      <c r="C57" s="27" t="s">
        <v>110</v>
      </c>
      <c r="D57" s="27"/>
    </row>
    <row r="59" spans="2:8">
      <c r="B59" s="1" t="s">
        <v>111</v>
      </c>
    </row>
    <row r="60" spans="2:8">
      <c r="C60" t="s">
        <v>79</v>
      </c>
      <c r="D60" t="s">
        <v>80</v>
      </c>
      <c r="F60" t="s">
        <v>81</v>
      </c>
      <c r="G60" t="s">
        <v>82</v>
      </c>
      <c r="H60" t="s">
        <v>83</v>
      </c>
    </row>
    <row r="61" spans="2:8">
      <c r="F61" t="s">
        <v>115</v>
      </c>
    </row>
    <row r="62" spans="2:8">
      <c r="B62" s="41" t="s">
        <v>1</v>
      </c>
      <c r="C62" s="41" t="s">
        <v>64</v>
      </c>
      <c r="D62" s="22" t="s">
        <v>96</v>
      </c>
      <c r="E62" s="41" t="s">
        <v>90</v>
      </c>
      <c r="F62" s="22" t="s">
        <v>98</v>
      </c>
      <c r="G62" s="22" t="s">
        <v>100</v>
      </c>
      <c r="H62" s="22" t="s">
        <v>114</v>
      </c>
    </row>
    <row r="63" spans="2:8">
      <c r="B63" s="42"/>
      <c r="C63" s="42" t="s">
        <v>65</v>
      </c>
      <c r="D63" s="23" t="s">
        <v>97</v>
      </c>
      <c r="E63" s="42" t="s">
        <v>11</v>
      </c>
      <c r="F63" s="23" t="s">
        <v>112</v>
      </c>
      <c r="G63" s="23" t="s">
        <v>113</v>
      </c>
      <c r="H63" s="23" t="s">
        <v>121</v>
      </c>
    </row>
    <row r="64" spans="2:8" ht="15.75" thickBot="1">
      <c r="B64" s="43"/>
      <c r="C64" s="43" t="s">
        <v>66</v>
      </c>
      <c r="D64" s="24"/>
      <c r="E64" s="43"/>
      <c r="F64" s="24"/>
      <c r="G64" s="24"/>
      <c r="H64" s="24"/>
    </row>
    <row r="65" spans="2:12">
      <c r="B65" t="s">
        <v>13</v>
      </c>
      <c r="C65">
        <v>11000</v>
      </c>
      <c r="D65">
        <f>E65*8</f>
        <v>144</v>
      </c>
      <c r="E65">
        <v>18</v>
      </c>
      <c r="F65">
        <f>500*D65/4</f>
        <v>18000</v>
      </c>
      <c r="G65">
        <f>F65-C65</f>
        <v>7000</v>
      </c>
    </row>
    <row r="66" spans="2:12">
      <c r="B66" t="s">
        <v>14</v>
      </c>
      <c r="C66">
        <v>15500</v>
      </c>
      <c r="D66">
        <f t="shared" ref="D66:D72" si="9">E66*8</f>
        <v>176</v>
      </c>
      <c r="E66">
        <v>22</v>
      </c>
      <c r="F66">
        <f t="shared" ref="F66:F72" si="10">500*D66/4</f>
        <v>22000</v>
      </c>
      <c r="G66">
        <f>G65+F66-C66</f>
        <v>13500</v>
      </c>
    </row>
    <row r="67" spans="2:12">
      <c r="B67" t="s">
        <v>15</v>
      </c>
      <c r="C67">
        <v>31500</v>
      </c>
      <c r="D67">
        <f t="shared" si="9"/>
        <v>200</v>
      </c>
      <c r="E67">
        <v>25</v>
      </c>
      <c r="F67">
        <f t="shared" si="10"/>
        <v>25000</v>
      </c>
      <c r="G67">
        <f t="shared" ref="G67:G69" si="11">G66+F67-C67</f>
        <v>7000</v>
      </c>
    </row>
    <row r="68" spans="2:12">
      <c r="B68" t="s">
        <v>16</v>
      </c>
      <c r="C68">
        <v>26700</v>
      </c>
      <c r="D68">
        <f t="shared" si="9"/>
        <v>160</v>
      </c>
      <c r="E68">
        <v>20</v>
      </c>
      <c r="F68">
        <f t="shared" si="10"/>
        <v>20000</v>
      </c>
      <c r="G68">
        <f t="shared" si="11"/>
        <v>300</v>
      </c>
    </row>
    <row r="69" spans="2:12">
      <c r="B69" t="s">
        <v>17</v>
      </c>
      <c r="C69">
        <v>24800</v>
      </c>
      <c r="D69">
        <f t="shared" si="9"/>
        <v>200</v>
      </c>
      <c r="E69">
        <v>25</v>
      </c>
      <c r="F69">
        <f t="shared" si="10"/>
        <v>25000</v>
      </c>
      <c r="G69">
        <f t="shared" si="11"/>
        <v>500</v>
      </c>
    </row>
    <row r="70" spans="2:12">
      <c r="B70" t="s">
        <v>18</v>
      </c>
      <c r="C70">
        <v>19500</v>
      </c>
      <c r="D70">
        <f t="shared" si="9"/>
        <v>120</v>
      </c>
      <c r="E70">
        <v>15</v>
      </c>
      <c r="F70">
        <f t="shared" si="10"/>
        <v>15000</v>
      </c>
      <c r="G70">
        <v>0</v>
      </c>
      <c r="H70">
        <v>4000</v>
      </c>
      <c r="L70" s="1"/>
    </row>
    <row r="71" spans="2:12">
      <c r="B71" t="s">
        <v>19</v>
      </c>
      <c r="C71">
        <v>15600</v>
      </c>
      <c r="D71">
        <f t="shared" si="9"/>
        <v>160</v>
      </c>
      <c r="E71">
        <v>20</v>
      </c>
      <c r="F71">
        <f t="shared" si="10"/>
        <v>20000</v>
      </c>
      <c r="G71">
        <v>4400</v>
      </c>
    </row>
    <row r="72" spans="2:12" ht="15.75" thickBot="1">
      <c r="B72" s="18" t="s">
        <v>20</v>
      </c>
      <c r="C72" s="18">
        <v>20400</v>
      </c>
      <c r="D72" s="18">
        <f t="shared" si="9"/>
        <v>200</v>
      </c>
      <c r="E72" s="18">
        <v>25</v>
      </c>
      <c r="F72" s="18">
        <f t="shared" si="10"/>
        <v>25000</v>
      </c>
      <c r="G72" s="18">
        <v>9000</v>
      </c>
      <c r="H72" s="18"/>
    </row>
    <row r="73" spans="2:12">
      <c r="F73" t="s">
        <v>91</v>
      </c>
      <c r="G73">
        <f>SUM(G65:G72)</f>
        <v>41700</v>
      </c>
      <c r="H73">
        <f>SUM(H65:H72)</f>
        <v>4000</v>
      </c>
    </row>
    <row r="75" spans="2:12">
      <c r="C75" s="27" t="s">
        <v>116</v>
      </c>
      <c r="D75" s="27"/>
      <c r="E75" s="27"/>
      <c r="F75" s="27"/>
      <c r="G75" s="27"/>
      <c r="H75" s="27">
        <f>(G73*2+H73*5)</f>
        <v>103400</v>
      </c>
    </row>
    <row r="78" spans="2:12" ht="15.75">
      <c r="B78" s="47" t="s">
        <v>117</v>
      </c>
      <c r="C78" s="47"/>
    </row>
    <row r="80" spans="2:12">
      <c r="B80" s="33" t="s">
        <v>118</v>
      </c>
      <c r="C80" s="33">
        <v>1</v>
      </c>
      <c r="D80" s="33">
        <v>2</v>
      </c>
      <c r="E80">
        <v>3</v>
      </c>
      <c r="F80" s="33"/>
    </row>
    <row r="81" spans="2:6">
      <c r="B81" s="34" t="s">
        <v>119</v>
      </c>
      <c r="C81" s="34">
        <v>435976</v>
      </c>
      <c r="D81" s="34">
        <v>113976</v>
      </c>
      <c r="E81">
        <v>103400</v>
      </c>
      <c r="F81" s="34">
        <f>MIN(C81:E81)</f>
        <v>103400</v>
      </c>
    </row>
    <row r="83" spans="2:6">
      <c r="B83" s="1" t="s">
        <v>120</v>
      </c>
    </row>
  </sheetData>
  <mergeCells count="1">
    <mergeCell ref="B78:C7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3.1</vt:lpstr>
      <vt:lpstr>table 3.2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Engr. Gh. Sarwar</dc:creator>
  <cp:lastModifiedBy>Sarwar</cp:lastModifiedBy>
  <dcterms:created xsi:type="dcterms:W3CDTF">2011-05-08T23:40:15Z</dcterms:created>
  <dcterms:modified xsi:type="dcterms:W3CDTF">2013-04-15T04:12:43Z</dcterms:modified>
</cp:coreProperties>
</file>